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5865" windowHeight="3735" activeTab="0"/>
  </bookViews>
  <sheets>
    <sheet name="Sheet1" sheetId="1" r:id="rId1"/>
  </sheets>
  <definedNames>
    <definedName name="Text1" localSheetId="0">'Sheet1'!$B$4</definedName>
    <definedName name="Text11" localSheetId="0">'Sheet1'!$I$7</definedName>
    <definedName name="Text12" localSheetId="0">'Sheet1'!$B$8</definedName>
    <definedName name="Text13" localSheetId="0">'Sheet1'!$E$8</definedName>
    <definedName name="Text14" localSheetId="0">'Sheet1'!$I$8</definedName>
    <definedName name="Text6" localSheetId="0">'Sheet1'!$I$5</definedName>
    <definedName name="Text8" localSheetId="0">'Sheet1'!$I$6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<sst xmlns="http://schemas.openxmlformats.org/spreadsheetml/2006/main" count="124" uniqueCount="107">
  <si>
    <t>Item #</t>
  </si>
  <si>
    <t>Description</t>
  </si>
  <si>
    <t>Weight</t>
  </si>
  <si>
    <t>Arm</t>
  </si>
  <si>
    <t>Moment</t>
  </si>
  <si>
    <t>WEIGHT</t>
  </si>
  <si>
    <t>ARM</t>
  </si>
  <si>
    <t>MOMENT</t>
  </si>
  <si>
    <t>EQUIPMENT LIST</t>
  </si>
  <si>
    <t>LOADING</t>
  </si>
  <si>
    <t>Pilot</t>
  </si>
  <si>
    <t>Front Seat Passenger</t>
  </si>
  <si>
    <t>Baggage (120 pounds max)</t>
  </si>
  <si>
    <t>EMPTY TOTALS --------&gt;</t>
  </si>
  <si>
    <t>MAX GROSS</t>
  </si>
  <si>
    <t>USEFUL</t>
  </si>
  <si>
    <t>Signature</t>
  </si>
  <si>
    <t>2261417A&amp;P</t>
  </si>
  <si>
    <t>Printed:</t>
  </si>
  <si>
    <t>Log Data:</t>
  </si>
  <si>
    <t>Certificate</t>
  </si>
  <si>
    <t>Added Items</t>
  </si>
  <si>
    <t xml:space="preserve"> </t>
  </si>
  <si>
    <t>Print Date</t>
  </si>
  <si>
    <t>Basic Airplane (see NOTE 1 below)</t>
  </si>
  <si>
    <t>WEIGHT AND BALANCE</t>
  </si>
  <si>
    <t>LOADED TOTALS -----------------------------------------------------------&gt;</t>
  </si>
  <si>
    <t>EQUIPMENT LIST     &amp;       WEIGHT &amp; BALANCE</t>
  </si>
  <si>
    <t>Zero Fuel Totals</t>
  </si>
  <si>
    <t>A</t>
  </si>
  <si>
    <t>B</t>
  </si>
  <si>
    <t>C</t>
  </si>
  <si>
    <t>D</t>
  </si>
  <si>
    <t>E</t>
  </si>
  <si>
    <t>NOTE 1:  Basic Airplane without any installed equipment.</t>
  </si>
  <si>
    <t>ELT</t>
  </si>
  <si>
    <t>N-Number</t>
  </si>
  <si>
    <t>Make</t>
  </si>
  <si>
    <t>Model</t>
  </si>
  <si>
    <t>Serial</t>
  </si>
  <si>
    <t>Category</t>
  </si>
  <si>
    <t>Owner</t>
  </si>
  <si>
    <t>Address</t>
  </si>
  <si>
    <t>City</t>
  </si>
  <si>
    <t>State</t>
  </si>
  <si>
    <t>Email</t>
  </si>
  <si>
    <t>Zip</t>
  </si>
  <si>
    <t>Fuel In Gallons</t>
  </si>
  <si>
    <t>MAX</t>
  </si>
  <si>
    <t>Oil</t>
  </si>
  <si>
    <t>F</t>
  </si>
  <si>
    <t>Spinner &amp; Bulkhead Adapters</t>
  </si>
  <si>
    <t>Oil Cooler - Harrison</t>
  </si>
  <si>
    <t>Starter - Delco Remy</t>
  </si>
  <si>
    <t>Main Wheels &amp; Brakes (2)</t>
  </si>
  <si>
    <t>Tires &amp; tubes</t>
  </si>
  <si>
    <t>Nose Wheel</t>
  </si>
  <si>
    <t>Nose Tire</t>
  </si>
  <si>
    <t>Battery</t>
  </si>
  <si>
    <t>Generator</t>
  </si>
  <si>
    <t>Navigation Lights</t>
  </si>
  <si>
    <t>Tow Bar</t>
  </si>
  <si>
    <t>Narco SuperHomer</t>
  </si>
  <si>
    <t>Omni Antenna</t>
  </si>
  <si>
    <t>Whip Antenna</t>
  </si>
  <si>
    <t>Basic Empty Weight</t>
  </si>
  <si>
    <t>Removed Items</t>
  </si>
  <si>
    <t>Total Removed Items</t>
  </si>
  <si>
    <t>Total Added Items</t>
  </si>
  <si>
    <t>Narco Superhomer</t>
  </si>
  <si>
    <t>Narco Mk-10</t>
  </si>
  <si>
    <t>Narco CS-3</t>
  </si>
  <si>
    <t>Narco VOA-3A</t>
  </si>
  <si>
    <t>Directional Gyro &amp; Artifical Horizon</t>
  </si>
  <si>
    <t>Genave Alpha 200</t>
  </si>
  <si>
    <t>Standard Tips</t>
  </si>
  <si>
    <t>Madras Super Tips</t>
  </si>
  <si>
    <t>Narco Escort II</t>
  </si>
  <si>
    <t>*estimated*</t>
  </si>
  <si>
    <t>Narco AT150 Transponder</t>
  </si>
  <si>
    <t xml:space="preserve">Comant CI121 Antennas </t>
  </si>
  <si>
    <t>Rear Passenger Port</t>
  </si>
  <si>
    <t>Rear Passenger St'board</t>
  </si>
  <si>
    <t>Propeller (Sensenich M74DM)</t>
  </si>
  <si>
    <t>1234A</t>
  </si>
  <si>
    <t>Belchfire</t>
  </si>
  <si>
    <t>987-65432</t>
  </si>
  <si>
    <t>Norm/Util</t>
  </si>
  <si>
    <t>Doofus Q Tinkerputter</t>
  </si>
  <si>
    <t>1234 Any St.</t>
  </si>
  <si>
    <t>(leave blank)</t>
  </si>
  <si>
    <t>Phone-work</t>
  </si>
  <si>
    <t>555.123.1324</t>
  </si>
  <si>
    <t>Anwhere</t>
  </si>
  <si>
    <t>AN</t>
  </si>
  <si>
    <t>Phone-home</t>
  </si>
  <si>
    <t>555.321.9876</t>
  </si>
  <si>
    <t>doofie@trybetter.com</t>
  </si>
  <si>
    <t>98765-1234</t>
  </si>
  <si>
    <t>Phone-cell</t>
  </si>
  <si>
    <t>555.987.6543</t>
  </si>
  <si>
    <t>From Original Factory Equipment List</t>
  </si>
  <si>
    <t>GRAPH DATA (BF-55543)</t>
  </si>
  <si>
    <t>G</t>
  </si>
  <si>
    <t>H</t>
  </si>
  <si>
    <t>I</t>
  </si>
  <si>
    <t>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</si>
</sst>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3.75"/>
      <name val="Arial"/>
      <family val="0"/>
    </font>
    <font>
      <b/>
      <sz val="3.25"/>
      <name val="Arial"/>
      <family val="0"/>
    </font>
    <font>
      <sz val="3.25"/>
      <name val="Arial"/>
      <family val="0"/>
    </font>
    <font>
      <i/>
      <sz val="10"/>
      <name val="Arial"/>
      <family val="2"/>
    </font>
    <font>
      <sz val="1.5"/>
      <name val="Arial"/>
      <family val="2"/>
    </font>
    <font>
      <sz val="2"/>
      <name val="Arial"/>
      <family val="2"/>
    </font>
    <font>
      <b/>
      <sz val="8"/>
      <name val="Arial"/>
      <family val="2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0.25"/>
      <name val="Arial"/>
      <family val="2"/>
    </font>
    <font>
      <sz val="8.5"/>
      <name val="Arial"/>
      <family val="2"/>
    </font>
    <font>
      <b/>
      <sz val="3"/>
      <name val="Arial"/>
      <family val="0"/>
    </font>
    <font>
      <sz val="3"/>
      <name val="Arial"/>
      <family val="0"/>
    </font>
    <font>
      <sz val="10"/>
      <name val="Times New Roman"/>
      <family val="1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164" fontId="0" fillId="2" borderId="0" xfId="0" applyNumberFormat="1" applyFill="1" applyAlignment="1" applyProtection="1">
      <alignment horizontal="right"/>
      <protection/>
    </xf>
    <xf numFmtId="49" fontId="0" fillId="3" borderId="1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8" fillId="3" borderId="2" xfId="0" applyNumberFormat="1" applyFont="1" applyFill="1" applyBorder="1" applyAlignment="1">
      <alignment wrapText="1"/>
    </xf>
    <xf numFmtId="49" fontId="0" fillId="3" borderId="2" xfId="0" applyNumberFormat="1" applyFont="1" applyFill="1" applyBorder="1" applyAlignment="1">
      <alignment wrapText="1"/>
    </xf>
    <xf numFmtId="49" fontId="0" fillId="3" borderId="3" xfId="0" applyNumberFormat="1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49" fontId="18" fillId="3" borderId="4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19" fillId="3" borderId="4" xfId="0" applyNumberFormat="1" applyFont="1" applyFill="1" applyBorder="1" applyAlignment="1">
      <alignment wrapText="1"/>
    </xf>
    <xf numFmtId="49" fontId="10" fillId="3" borderId="4" xfId="0" applyNumberFormat="1" applyFont="1" applyFill="1" applyBorder="1" applyAlignment="1">
      <alignment wrapText="1"/>
    </xf>
    <xf numFmtId="164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11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1" fillId="3" borderId="5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" fillId="3" borderId="6" xfId="0" applyNumberFormat="1" applyFont="1" applyFill="1" applyBorder="1" applyAlignment="1">
      <alignment wrapText="1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>
      <alignment/>
    </xf>
    <xf numFmtId="0" fontId="3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5208928"/>
        <c:axId val="46880353"/>
      </c:scatterChart>
      <c:valAx>
        <c:axId val="5208928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6880353"/>
        <c:crossesAt val="0"/>
        <c:crossBetween val="midCat"/>
        <c:dispUnits/>
        <c:majorUnit val="1"/>
        <c:minorUnit val="0.5"/>
      </c:valAx>
      <c:valAx>
        <c:axId val="46880353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208928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>
        <c:manualLayout>
          <c:xMode val="factor"/>
          <c:yMode val="factor"/>
          <c:x val="0.06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"/>
          <c:w val="0.89475"/>
          <c:h val="0.84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Sheet1!$A$97:$I$97</c:f>
              <c:numCache/>
            </c:numRef>
          </c:xVal>
          <c:yVal>
            <c:numRef>
              <c:f>Sheet1!$A$98:$I$98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19269994"/>
        <c:axId val="39212219"/>
      </c:scatterChart>
      <c:valAx>
        <c:axId val="19269994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9212219"/>
        <c:crossesAt val="0"/>
        <c:crossBetween val="midCat"/>
        <c:dispUnits/>
        <c:majorUnit val="5"/>
        <c:minorUnit val="1"/>
      </c:valAx>
      <c:valAx>
        <c:axId val="39212219"/>
        <c:scaling>
          <c:orientation val="minMax"/>
          <c:max val="22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9269994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17365652"/>
        <c:axId val="22073141"/>
      </c:scatterChart>
      <c:valAx>
        <c:axId val="17365652"/>
        <c:scaling>
          <c:orientation val="minMax"/>
          <c:max val="38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2073141"/>
        <c:crossesAt val="0"/>
        <c:crossBetween val="midCat"/>
        <c:dispUnits/>
        <c:majorUnit val="1"/>
        <c:minorUnit val="0.5"/>
      </c:valAx>
      <c:valAx>
        <c:axId val="22073141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7365652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0.45175</cdr:y>
    </cdr:from>
    <cdr:to>
      <cdr:x>0.187</cdr:x>
      <cdr:y>-536870.46025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0.1305</cdr:x>
      <cdr:y>0.37025</cdr:y>
    </cdr:from>
    <cdr:to>
      <cdr:x>0.155</cdr:x>
      <cdr:y>-536870.54175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0.3505</cdr:x>
      <cdr:y>0.24425</cdr:y>
    </cdr:from>
    <cdr:to>
      <cdr:x>0.375</cdr:x>
      <cdr:y>-536870.66775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0.43</cdr:y>
    </cdr:from>
    <cdr:to>
      <cdr:x>0.887</cdr:x>
      <cdr:y>-536870.482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0.25725</cdr:y>
    </cdr:from>
    <cdr:to>
      <cdr:x>0.88875</cdr:x>
      <cdr:y>-536870.65475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0.70975</cdr:y>
    </cdr:from>
    <cdr:to>
      <cdr:x>0.34975</cdr:x>
      <cdr:y>0.7605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2524125"/>
          <a:ext cx="152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0.32325</cdr:x>
      <cdr:y>0.5305</cdr:y>
    </cdr:from>
    <cdr:to>
      <cdr:x>0.348</cdr:x>
      <cdr:y>0.58125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18859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0.452</cdr:x>
      <cdr:y>0.26175</cdr:y>
    </cdr:from>
    <cdr:to>
      <cdr:x>0.47675</cdr:x>
      <cdr:y>0.3125</cdr:y>
    </cdr:to>
    <cdr:sp>
      <cdr:nvSpPr>
        <cdr:cNvPr id="3" name="TextBox 3"/>
        <cdr:cNvSpPr txBox="1">
          <a:spLocks noChangeArrowheads="1"/>
        </cdr:cNvSpPr>
      </cdr:nvSpPr>
      <cdr:spPr>
        <a:xfrm>
          <a:off x="2600325" y="9239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0.83275</cdr:x>
      <cdr:y>0.699</cdr:y>
    </cdr:from>
    <cdr:to>
      <cdr:x>0.86075</cdr:x>
      <cdr:y>0.7525</cdr:y>
    </cdr:to>
    <cdr:sp>
      <cdr:nvSpPr>
        <cdr:cNvPr id="4" name="TextBox 4"/>
        <cdr:cNvSpPr txBox="1">
          <a:spLocks noChangeArrowheads="1"/>
        </cdr:cNvSpPr>
      </cdr:nvSpPr>
      <cdr:spPr>
        <a:xfrm>
          <a:off x="4791075" y="2486025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0.628</cdr:x>
      <cdr:y>0.179</cdr:y>
    </cdr:from>
    <cdr:to>
      <cdr:x>0.65275</cdr:x>
      <cdr:y>0.22975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6286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0.86225</cdr:x>
      <cdr:y>0.147</cdr:y>
    </cdr:from>
    <cdr:to>
      <cdr:x>0.89025</cdr:x>
      <cdr:y>0.2005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514350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0.595</cdr:x>
      <cdr:y>0.70575</cdr:y>
    </cdr:from>
    <cdr:to>
      <cdr:x>0.628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419475" y="25050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</a:t>
          </a:r>
        </a:p>
      </cdr:txBody>
    </cdr:sp>
  </cdr:relSizeAnchor>
  <cdr:relSizeAnchor xmlns:cdr="http://schemas.openxmlformats.org/drawingml/2006/chartDrawing">
    <cdr:from>
      <cdr:x>0.595</cdr:x>
      <cdr:y>0.42625</cdr:y>
    </cdr:from>
    <cdr:to>
      <cdr:x>0.628</cdr:x>
      <cdr:y>0.47975</cdr:y>
    </cdr:to>
    <cdr:sp>
      <cdr:nvSpPr>
        <cdr:cNvPr id="8" name="TextBox 8"/>
        <cdr:cNvSpPr txBox="1">
          <a:spLocks noChangeArrowheads="1"/>
        </cdr:cNvSpPr>
      </cdr:nvSpPr>
      <cdr:spPr>
        <a:xfrm>
          <a:off x="3419475" y="15144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0.43</cdr:x>
      <cdr:y>0.477</cdr:y>
    </cdr:from>
    <cdr:to>
      <cdr:x>0.4515</cdr:x>
      <cdr:y>0.5305</cdr:y>
    </cdr:to>
    <cdr:sp>
      <cdr:nvSpPr>
        <cdr:cNvPr id="9" name="TextBox 9"/>
        <cdr:cNvSpPr txBox="1">
          <a:spLocks noChangeArrowheads="1"/>
        </cdr:cNvSpPr>
      </cdr:nvSpPr>
      <cdr:spPr>
        <a:xfrm>
          <a:off x="2476500" y="16954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0.66125</cdr:x>
      <cdr:y>0.5845</cdr:y>
    </cdr:from>
    <cdr:to>
      <cdr:x>0.744</cdr:x>
      <cdr:y>0.631</cdr:y>
    </cdr:to>
    <cdr:sp>
      <cdr:nvSpPr>
        <cdr:cNvPr id="10" name="TextBox 10"/>
        <cdr:cNvSpPr txBox="1">
          <a:spLocks noChangeArrowheads="1"/>
        </cdr:cNvSpPr>
      </cdr:nvSpPr>
      <cdr:spPr>
        <a:xfrm>
          <a:off x="3810000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cdr:txBody>
    </cdr:sp>
  </cdr:relSizeAnchor>
  <cdr:relSizeAnchor xmlns:cdr="http://schemas.openxmlformats.org/drawingml/2006/chartDrawing">
    <cdr:from>
      <cdr:x>0.452</cdr:x>
      <cdr:y>0.5845</cdr:y>
    </cdr:from>
    <cdr:to>
      <cdr:x>0.53475</cdr:x>
      <cdr:y>0.631</cdr:y>
    </cdr:to>
    <cdr:sp>
      <cdr:nvSpPr>
        <cdr:cNvPr id="11" name="TextBox 11"/>
        <cdr:cNvSpPr txBox="1">
          <a:spLocks noChangeArrowheads="1"/>
        </cdr:cNvSpPr>
      </cdr:nvSpPr>
      <cdr:spPr>
        <a:xfrm>
          <a:off x="2600325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Utility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0.4525</cdr:y>
    </cdr:from>
    <cdr:to>
      <cdr:x>0.18775</cdr:x>
      <cdr:y>-536870.4595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0.16175</cdr:x>
      <cdr:y>0.358</cdr:y>
    </cdr:from>
    <cdr:to>
      <cdr:x>0.18625</cdr:x>
      <cdr:y>-536870.554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0.30325</cdr:x>
      <cdr:y>0.279</cdr:y>
    </cdr:from>
    <cdr:to>
      <cdr:x>0.32775</cdr:x>
      <cdr:y>-536870.633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0.4525</cdr:y>
    </cdr:from>
    <cdr:to>
      <cdr:x>0.887</cdr:x>
      <cdr:y>-536870.4595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0.288</cdr:y>
    </cdr:from>
    <cdr:to>
      <cdr:x>0.88875</cdr:x>
      <cdr:y>-536870.624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1" name="Chart 4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100</xdr:row>
      <xdr:rowOff>19050</xdr:rowOff>
    </xdr:from>
    <xdr:to>
      <xdr:col>8</xdr:col>
      <xdr:colOff>695325</xdr:colOff>
      <xdr:row>122</xdr:row>
      <xdr:rowOff>19050</xdr:rowOff>
    </xdr:to>
    <xdr:graphicFrame>
      <xdr:nvGraphicFramePr>
        <xdr:cNvPr id="2" name="Chart 6"/>
        <xdr:cNvGraphicFramePr/>
      </xdr:nvGraphicFramePr>
      <xdr:xfrm>
        <a:off x="47625" y="16935450"/>
        <a:ext cx="5762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3" name="Chart 8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161925</xdr:colOff>
      <xdr:row>112</xdr:row>
      <xdr:rowOff>152400</xdr:rowOff>
    </xdr:from>
    <xdr:to>
      <xdr:col>7</xdr:col>
      <xdr:colOff>266700</xdr:colOff>
      <xdr:row>114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905250" y="19011900"/>
          <a:ext cx="771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="75" zoomScaleNormal="75" workbookViewId="0" topLeftCell="A85">
      <selection activeCell="A10" sqref="A10:I126"/>
    </sheetView>
  </sheetViews>
  <sheetFormatPr defaultColWidth="9.140625" defaultRowHeight="12.75"/>
  <cols>
    <col min="1" max="3" width="9.28125" style="2" bestFit="1" customWidth="1"/>
    <col min="4" max="4" width="9.7109375" style="2" bestFit="1" customWidth="1"/>
    <col min="5" max="6" width="9.28125" style="2" bestFit="1" customWidth="1"/>
    <col min="7" max="7" width="10.00390625" style="2" bestFit="1" customWidth="1"/>
    <col min="8" max="8" width="10.57421875" style="2" bestFit="1" customWidth="1"/>
    <col min="9" max="9" width="11.421875" style="2" bestFit="1" customWidth="1"/>
    <col min="10" max="16384" width="9.140625" style="2" customWidth="1"/>
  </cols>
  <sheetData>
    <row r="1" ht="23.25">
      <c r="A1" s="1" t="s">
        <v>27</v>
      </c>
    </row>
    <row r="2" spans="1:8" ht="12.75">
      <c r="A2" s="2" t="s">
        <v>22</v>
      </c>
      <c r="C2" s="2" t="s">
        <v>22</v>
      </c>
      <c r="E2" s="2" t="s">
        <v>22</v>
      </c>
      <c r="G2" s="3" t="s">
        <v>23</v>
      </c>
      <c r="H2" s="4">
        <f ca="1">TODAY()</f>
        <v>37725</v>
      </c>
    </row>
    <row r="3" spans="7:8" ht="12.75">
      <c r="G3" s="3"/>
      <c r="H3" s="4"/>
    </row>
    <row r="4" spans="1:9" ht="12.75" customHeight="1">
      <c r="A4" s="24" t="s">
        <v>36</v>
      </c>
      <c r="B4" s="25" t="s">
        <v>84</v>
      </c>
      <c r="C4" s="26"/>
      <c r="D4" s="27" t="s">
        <v>37</v>
      </c>
      <c r="E4" s="43" t="s">
        <v>85</v>
      </c>
      <c r="F4" s="44"/>
      <c r="G4" s="26"/>
      <c r="H4" s="27" t="s">
        <v>38</v>
      </c>
      <c r="I4" s="25">
        <v>55543</v>
      </c>
    </row>
    <row r="5" spans="1:9" ht="38.25">
      <c r="A5" s="28" t="s">
        <v>39</v>
      </c>
      <c r="B5" s="29" t="s">
        <v>86</v>
      </c>
      <c r="C5" s="30"/>
      <c r="D5" s="31" t="s">
        <v>40</v>
      </c>
      <c r="E5" s="43" t="s">
        <v>87</v>
      </c>
      <c r="F5" s="44"/>
      <c r="G5" s="30"/>
      <c r="H5" s="31" t="s">
        <v>41</v>
      </c>
      <c r="I5" s="29" t="s">
        <v>88</v>
      </c>
    </row>
    <row r="6" spans="1:9" ht="12.75" customHeight="1">
      <c r="A6" s="28" t="s">
        <v>42</v>
      </c>
      <c r="B6" s="43" t="s">
        <v>89</v>
      </c>
      <c r="C6" s="45"/>
      <c r="D6" s="45"/>
      <c r="E6" s="44"/>
      <c r="F6" s="32" t="s">
        <v>90</v>
      </c>
      <c r="G6" s="30"/>
      <c r="H6" s="31" t="s">
        <v>91</v>
      </c>
      <c r="I6" s="33" t="s">
        <v>92</v>
      </c>
    </row>
    <row r="7" spans="1:9" ht="25.5">
      <c r="A7" s="28" t="s">
        <v>43</v>
      </c>
      <c r="B7" s="29" t="s">
        <v>93</v>
      </c>
      <c r="C7" s="30"/>
      <c r="D7" s="31" t="s">
        <v>44</v>
      </c>
      <c r="E7" s="43" t="s">
        <v>94</v>
      </c>
      <c r="F7" s="44"/>
      <c r="G7" s="30"/>
      <c r="H7" s="31" t="s">
        <v>95</v>
      </c>
      <c r="I7" s="33" t="s">
        <v>96</v>
      </c>
    </row>
    <row r="8" spans="1:9" ht="15" customHeight="1">
      <c r="A8" s="28" t="s">
        <v>45</v>
      </c>
      <c r="B8" s="33" t="s">
        <v>97</v>
      </c>
      <c r="C8" s="30"/>
      <c r="D8" s="31" t="s">
        <v>46</v>
      </c>
      <c r="E8" s="43" t="s">
        <v>98</v>
      </c>
      <c r="F8" s="44"/>
      <c r="G8" s="30"/>
      <c r="H8" s="31" t="s">
        <v>99</v>
      </c>
      <c r="I8" s="33" t="s">
        <v>100</v>
      </c>
    </row>
    <row r="9" spans="1:7" ht="12.75">
      <c r="A9" s="2" t="s">
        <v>22</v>
      </c>
      <c r="B9" s="4"/>
      <c r="G9" s="3"/>
    </row>
    <row r="10" spans="1:9" ht="15.75">
      <c r="A10" s="48" t="s">
        <v>8</v>
      </c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7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7" t="s">
        <v>0</v>
      </c>
      <c r="B12" s="38"/>
      <c r="C12" s="37" t="s">
        <v>1</v>
      </c>
      <c r="D12" s="39"/>
      <c r="E12" s="39"/>
      <c r="F12" s="39"/>
      <c r="G12" s="37" t="s">
        <v>2</v>
      </c>
      <c r="H12" s="37" t="s">
        <v>3</v>
      </c>
      <c r="I12" s="37" t="s">
        <v>4</v>
      </c>
    </row>
    <row r="13" spans="1:9" ht="12.75">
      <c r="A13" s="46" t="s">
        <v>101</v>
      </c>
      <c r="B13" s="46"/>
      <c r="C13" s="46"/>
      <c r="D13" s="47"/>
      <c r="E13" s="47"/>
      <c r="F13" s="39"/>
      <c r="G13" s="39"/>
      <c r="H13" s="39"/>
      <c r="I13" s="39"/>
    </row>
    <row r="14" spans="1:9" ht="12.75">
      <c r="A14" s="36"/>
      <c r="B14" s="36"/>
      <c r="C14" s="36"/>
      <c r="D14" s="39"/>
      <c r="E14" s="39"/>
      <c r="F14" s="39"/>
      <c r="G14" s="39"/>
      <c r="H14" s="39"/>
      <c r="I14" s="39"/>
    </row>
    <row r="15" spans="3:9" ht="12.75">
      <c r="C15" s="2" t="s">
        <v>24</v>
      </c>
      <c r="G15" s="34">
        <v>949.7</v>
      </c>
      <c r="H15" s="34">
        <v>76</v>
      </c>
      <c r="I15" s="19">
        <f>IF(G15*H15&lt;&gt;0,G15*H15,"")</f>
        <v>72177.2</v>
      </c>
    </row>
    <row r="16" spans="1:9" ht="12.75">
      <c r="A16" s="8"/>
      <c r="B16" s="7"/>
      <c r="C16" s="2" t="s">
        <v>83</v>
      </c>
      <c r="G16" s="34">
        <v>30</v>
      </c>
      <c r="H16" s="34">
        <v>10</v>
      </c>
      <c r="I16" s="19">
        <f aca="true" t="shared" si="0" ref="I16:I31">IF(G16*H16&lt;&gt;0,G16*H16,"")</f>
        <v>300</v>
      </c>
    </row>
    <row r="17" spans="1:9" ht="12.75">
      <c r="A17" s="8"/>
      <c r="C17" s="2" t="s">
        <v>51</v>
      </c>
      <c r="G17" s="34">
        <v>2</v>
      </c>
      <c r="H17" s="34">
        <v>8</v>
      </c>
      <c r="I17" s="19">
        <f t="shared" si="0"/>
        <v>16</v>
      </c>
    </row>
    <row r="18" spans="1:9" ht="12.75">
      <c r="A18" s="8"/>
      <c r="B18" s="7"/>
      <c r="C18" s="2" t="s">
        <v>52</v>
      </c>
      <c r="F18" s="2" t="s">
        <v>22</v>
      </c>
      <c r="G18" s="34">
        <v>6</v>
      </c>
      <c r="H18" s="34">
        <v>14</v>
      </c>
      <c r="I18" s="19">
        <f t="shared" si="0"/>
        <v>84</v>
      </c>
    </row>
    <row r="19" spans="1:9" ht="12.75">
      <c r="A19" s="8"/>
      <c r="C19" s="2" t="s">
        <v>53</v>
      </c>
      <c r="G19" s="34">
        <v>17</v>
      </c>
      <c r="H19" s="34">
        <v>20</v>
      </c>
      <c r="I19" s="19">
        <f t="shared" si="0"/>
        <v>340</v>
      </c>
    </row>
    <row r="20" spans="1:9" ht="12.75">
      <c r="A20" s="8"/>
      <c r="C20" s="2" t="s">
        <v>54</v>
      </c>
      <c r="G20" s="34">
        <v>14</v>
      </c>
      <c r="H20" s="34">
        <v>28.5</v>
      </c>
      <c r="I20" s="19">
        <f t="shared" si="0"/>
        <v>399</v>
      </c>
    </row>
    <row r="21" spans="1:9" ht="12.75">
      <c r="A21" s="8"/>
      <c r="C21" s="2" t="s">
        <v>55</v>
      </c>
      <c r="G21" s="34">
        <v>17</v>
      </c>
      <c r="H21" s="34">
        <v>28.5</v>
      </c>
      <c r="I21" s="19">
        <f t="shared" si="0"/>
        <v>484.5</v>
      </c>
    </row>
    <row r="22" spans="1:9" ht="12.75">
      <c r="A22" s="8"/>
      <c r="C22" s="2" t="s">
        <v>56</v>
      </c>
      <c r="G22" s="34">
        <v>5</v>
      </c>
      <c r="H22" s="34">
        <v>14</v>
      </c>
      <c r="I22" s="19">
        <f t="shared" si="0"/>
        <v>70</v>
      </c>
    </row>
    <row r="23" spans="1:9" ht="12.75">
      <c r="A23" s="8"/>
      <c r="C23" s="2" t="s">
        <v>57</v>
      </c>
      <c r="G23" s="34">
        <v>9</v>
      </c>
      <c r="H23" s="34">
        <v>14</v>
      </c>
      <c r="I23" s="19">
        <f t="shared" si="0"/>
        <v>126</v>
      </c>
    </row>
    <row r="24" spans="1:9" ht="12.75">
      <c r="A24" s="8"/>
      <c r="C24" s="2" t="s">
        <v>58</v>
      </c>
      <c r="G24" s="34">
        <v>28</v>
      </c>
      <c r="H24" s="34">
        <v>81</v>
      </c>
      <c r="I24" s="19">
        <f t="shared" si="0"/>
        <v>2268</v>
      </c>
    </row>
    <row r="25" spans="1:9" ht="12.75">
      <c r="A25" s="8"/>
      <c r="C25" s="2" t="s">
        <v>59</v>
      </c>
      <c r="G25" s="34">
        <v>10.6</v>
      </c>
      <c r="H25" s="34">
        <v>20</v>
      </c>
      <c r="I25" s="19">
        <f t="shared" si="0"/>
        <v>212</v>
      </c>
    </row>
    <row r="26" spans="1:9" ht="12.75">
      <c r="A26" s="8"/>
      <c r="C26" s="2" t="s">
        <v>60</v>
      </c>
      <c r="G26" s="34">
        <v>3</v>
      </c>
      <c r="H26" s="34">
        <v>125</v>
      </c>
      <c r="I26" s="19">
        <f t="shared" si="0"/>
        <v>375</v>
      </c>
    </row>
    <row r="27" spans="1:9" ht="12.75">
      <c r="A27" s="8"/>
      <c r="C27" s="2" t="s">
        <v>61</v>
      </c>
      <c r="G27" s="34">
        <v>1.5</v>
      </c>
      <c r="H27" s="34">
        <v>150</v>
      </c>
      <c r="I27" s="19">
        <f t="shared" si="0"/>
        <v>225</v>
      </c>
    </row>
    <row r="28" spans="1:9" ht="12.75">
      <c r="A28" s="8"/>
      <c r="C28" s="2" t="s">
        <v>62</v>
      </c>
      <c r="G28" s="34">
        <v>8.1</v>
      </c>
      <c r="H28" s="34">
        <v>0</v>
      </c>
      <c r="I28" s="19">
        <f t="shared" si="0"/>
      </c>
    </row>
    <row r="29" spans="2:9" ht="12.75">
      <c r="B29" s="9"/>
      <c r="C29" s="2" t="s">
        <v>63</v>
      </c>
      <c r="G29" s="34">
        <v>1.9</v>
      </c>
      <c r="H29" s="34">
        <v>210</v>
      </c>
      <c r="I29" s="19">
        <f t="shared" si="0"/>
        <v>399</v>
      </c>
    </row>
    <row r="30" spans="7:9" ht="12.75">
      <c r="G30" s="34"/>
      <c r="H30" s="34"/>
      <c r="I30" s="19">
        <f>IF(G30*H30&lt;&gt;0,G30*H30,"")</f>
      </c>
    </row>
    <row r="31" spans="2:9" ht="12.75">
      <c r="B31" s="9"/>
      <c r="G31" s="34"/>
      <c r="H31" s="34"/>
      <c r="I31" s="19">
        <f t="shared" si="0"/>
      </c>
    </row>
    <row r="32" spans="2:9" ht="12.75">
      <c r="B32" s="9"/>
      <c r="I32" s="35"/>
    </row>
    <row r="33" spans="2:9" ht="12.75">
      <c r="B33" s="9"/>
      <c r="C33" s="2" t="s">
        <v>65</v>
      </c>
      <c r="G33" s="34">
        <f>SUM(G15:G31)</f>
        <v>1102.8</v>
      </c>
      <c r="H33" s="34">
        <f>I33/G33</f>
        <v>70.25362713093942</v>
      </c>
      <c r="I33" s="19">
        <f>SUM(I15:I31)</f>
        <v>77475.7</v>
      </c>
    </row>
    <row r="34" spans="2:9" ht="12.75">
      <c r="B34" s="9"/>
      <c r="I34" s="35"/>
    </row>
    <row r="35" spans="2:9" ht="12.75">
      <c r="B35" s="9"/>
      <c r="I35" s="35"/>
    </row>
    <row r="36" spans="1:9" ht="12.75">
      <c r="A36" s="46" t="s">
        <v>66</v>
      </c>
      <c r="B36" s="47"/>
      <c r="C36" s="39"/>
      <c r="D36" s="39"/>
      <c r="E36" s="39"/>
      <c r="F36" s="39"/>
      <c r="G36" s="39"/>
      <c r="H36" s="39"/>
      <c r="I36" s="49"/>
    </row>
    <row r="37" spans="1:9" ht="12.75">
      <c r="A37" s="39"/>
      <c r="B37" s="50"/>
      <c r="C37" s="39"/>
      <c r="D37" s="39"/>
      <c r="E37" s="39"/>
      <c r="F37" s="39"/>
      <c r="G37" s="39"/>
      <c r="H37" s="39"/>
      <c r="I37" s="49"/>
    </row>
    <row r="38" spans="2:9" ht="12.75">
      <c r="B38" s="9"/>
      <c r="C38" s="2" t="s">
        <v>69</v>
      </c>
      <c r="G38" s="34">
        <v>8.1</v>
      </c>
      <c r="H38" s="34">
        <v>0</v>
      </c>
      <c r="I38" s="19">
        <f aca="true" t="shared" si="1" ref="I38:I48">IF(G38*H38&lt;&gt;0,G38*H38,"")</f>
      </c>
    </row>
    <row r="39" spans="2:9" ht="12.75">
      <c r="B39" s="9"/>
      <c r="C39" s="2" t="s">
        <v>70</v>
      </c>
      <c r="G39" s="34">
        <v>12</v>
      </c>
      <c r="H39" s="34">
        <v>51</v>
      </c>
      <c r="I39" s="19">
        <f t="shared" si="1"/>
        <v>612</v>
      </c>
    </row>
    <row r="40" spans="2:9" ht="12.75">
      <c r="B40" s="9"/>
      <c r="C40" s="2" t="s">
        <v>71</v>
      </c>
      <c r="G40" s="34">
        <v>6</v>
      </c>
      <c r="H40" s="34">
        <v>51</v>
      </c>
      <c r="I40" s="19">
        <f t="shared" si="1"/>
        <v>306</v>
      </c>
    </row>
    <row r="41" spans="2:9" ht="12.75">
      <c r="B41" s="9"/>
      <c r="C41" s="2" t="s">
        <v>72</v>
      </c>
      <c r="G41" s="34">
        <v>3.7</v>
      </c>
      <c r="H41" s="34">
        <v>51</v>
      </c>
      <c r="I41" s="19">
        <f t="shared" si="1"/>
        <v>188.70000000000002</v>
      </c>
    </row>
    <row r="42" spans="2:9" ht="12.75">
      <c r="B42" s="9"/>
      <c r="C42" s="2" t="s">
        <v>75</v>
      </c>
      <c r="G42" s="34">
        <v>9.5</v>
      </c>
      <c r="H42" s="34">
        <v>23</v>
      </c>
      <c r="I42" s="19">
        <f t="shared" si="1"/>
        <v>218.5</v>
      </c>
    </row>
    <row r="43" spans="2:9" ht="12.75">
      <c r="B43" s="9"/>
      <c r="C43" s="2" t="s">
        <v>64</v>
      </c>
      <c r="G43" s="34">
        <v>0.2</v>
      </c>
      <c r="H43" s="34">
        <v>75</v>
      </c>
      <c r="I43" s="19">
        <f>IF(G43*H43&lt;&gt;0,G43*H43,"")</f>
        <v>15</v>
      </c>
    </row>
    <row r="44" spans="2:9" ht="12.75">
      <c r="B44" s="9"/>
      <c r="G44" s="34"/>
      <c r="H44" s="34"/>
      <c r="I44" s="19">
        <f t="shared" si="1"/>
      </c>
    </row>
    <row r="45" spans="2:9" ht="12.75">
      <c r="B45" s="9"/>
      <c r="G45" s="34"/>
      <c r="H45" s="34"/>
      <c r="I45" s="19">
        <f t="shared" si="1"/>
      </c>
    </row>
    <row r="46" spans="2:9" ht="12.75">
      <c r="B46" s="9"/>
      <c r="G46" s="34"/>
      <c r="H46" s="34"/>
      <c r="I46" s="19">
        <f t="shared" si="1"/>
      </c>
    </row>
    <row r="47" spans="2:9" ht="12.75">
      <c r="B47" s="9"/>
      <c r="G47" s="34"/>
      <c r="H47" s="34"/>
      <c r="I47" s="19">
        <f t="shared" si="1"/>
      </c>
    </row>
    <row r="48" spans="2:9" ht="12.75">
      <c r="B48" s="9"/>
      <c r="G48" s="34"/>
      <c r="H48" s="34"/>
      <c r="I48" s="19">
        <f t="shared" si="1"/>
      </c>
    </row>
    <row r="49" ht="12.75">
      <c r="I49" s="35"/>
    </row>
    <row r="50" spans="3:9" ht="12.75">
      <c r="C50" s="2" t="s">
        <v>67</v>
      </c>
      <c r="G50" s="34">
        <f>SUM(G38:G49)</f>
        <v>39.5</v>
      </c>
      <c r="H50" s="34">
        <f>I50/G50</f>
        <v>33.92911392405063</v>
      </c>
      <c r="I50" s="19">
        <f>SUM(I38:I49)</f>
        <v>1340.2</v>
      </c>
    </row>
    <row r="51" ht="12.75">
      <c r="I51" s="35"/>
    </row>
    <row r="52" spans="1:9" ht="12.75">
      <c r="A52" s="46" t="s">
        <v>21</v>
      </c>
      <c r="B52" s="47"/>
      <c r="C52" s="39"/>
      <c r="D52" s="39"/>
      <c r="E52" s="39"/>
      <c r="F52" s="39"/>
      <c r="G52" s="39"/>
      <c r="H52" s="39"/>
      <c r="I52" s="49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49"/>
    </row>
    <row r="54" spans="2:9" ht="12.75">
      <c r="B54" s="9"/>
      <c r="C54" s="2" t="s">
        <v>70</v>
      </c>
      <c r="G54" s="34">
        <v>12</v>
      </c>
      <c r="H54" s="34">
        <v>51</v>
      </c>
      <c r="I54" s="19">
        <f>IF(G54*H54&lt;&gt;0,G54*H54,"")</f>
        <v>612</v>
      </c>
    </row>
    <row r="55" spans="2:9" ht="12.75">
      <c r="B55" s="9"/>
      <c r="C55" s="2" t="s">
        <v>71</v>
      </c>
      <c r="G55" s="34">
        <v>6</v>
      </c>
      <c r="H55" s="34">
        <v>51</v>
      </c>
      <c r="I55" s="19">
        <f>IF(G55*H55&lt;&gt;0,G55*H55,"")</f>
        <v>306</v>
      </c>
    </row>
    <row r="56" spans="2:9" ht="12.75">
      <c r="B56" s="9"/>
      <c r="C56" s="2" t="s">
        <v>72</v>
      </c>
      <c r="G56" s="34">
        <v>3.7</v>
      </c>
      <c r="H56" s="34">
        <v>51</v>
      </c>
      <c r="I56" s="19">
        <f>IF(G56*H56&lt;&gt;0,G56*H56,"")</f>
        <v>188.70000000000002</v>
      </c>
    </row>
    <row r="57" spans="3:9" ht="12.75">
      <c r="C57" s="2" t="s">
        <v>73</v>
      </c>
      <c r="G57" s="34">
        <v>8.9</v>
      </c>
      <c r="H57" s="34">
        <v>80</v>
      </c>
      <c r="I57" s="19">
        <f aca="true" t="shared" si="2" ref="I57:I66">IF(G57*H57&lt;&gt;0,G57*H57,"")</f>
        <v>712</v>
      </c>
    </row>
    <row r="58" spans="3:9" ht="12.75">
      <c r="C58" s="2" t="s">
        <v>74</v>
      </c>
      <c r="G58" s="34">
        <v>5.3</v>
      </c>
      <c r="H58" s="34">
        <v>80</v>
      </c>
      <c r="I58" s="19">
        <f t="shared" si="2"/>
        <v>424</v>
      </c>
    </row>
    <row r="59" spans="3:9" ht="12.75">
      <c r="C59" s="2" t="s">
        <v>76</v>
      </c>
      <c r="G59" s="34">
        <v>21.5</v>
      </c>
      <c r="H59" s="34">
        <v>33</v>
      </c>
      <c r="I59" s="19">
        <f t="shared" si="2"/>
        <v>709.5</v>
      </c>
    </row>
    <row r="60" spans="3:9" ht="12.75">
      <c r="C60" s="2" t="s">
        <v>35</v>
      </c>
      <c r="G60" s="34">
        <v>2</v>
      </c>
      <c r="H60" s="34">
        <v>120</v>
      </c>
      <c r="I60" s="19">
        <f t="shared" si="2"/>
        <v>240</v>
      </c>
    </row>
    <row r="61" spans="3:9" ht="12.75">
      <c r="C61" s="2" t="s">
        <v>77</v>
      </c>
      <c r="F61" s="2" t="s">
        <v>78</v>
      </c>
      <c r="G61" s="34">
        <v>5</v>
      </c>
      <c r="H61" s="34">
        <v>80</v>
      </c>
      <c r="I61" s="19">
        <f t="shared" si="2"/>
        <v>400</v>
      </c>
    </row>
    <row r="62" spans="3:9" ht="12.75">
      <c r="C62" s="2" t="s">
        <v>79</v>
      </c>
      <c r="F62" s="2" t="s">
        <v>78</v>
      </c>
      <c r="G62" s="34">
        <v>5</v>
      </c>
      <c r="H62" s="34">
        <v>80</v>
      </c>
      <c r="I62" s="19">
        <f t="shared" si="2"/>
        <v>400</v>
      </c>
    </row>
    <row r="63" spans="3:9" ht="12.75">
      <c r="C63" s="2" t="s">
        <v>80</v>
      </c>
      <c r="F63" s="2" t="s">
        <v>78</v>
      </c>
      <c r="G63" s="34">
        <v>2</v>
      </c>
      <c r="H63" s="34">
        <v>120</v>
      </c>
      <c r="I63" s="19">
        <f t="shared" si="2"/>
        <v>240</v>
      </c>
    </row>
    <row r="64" spans="7:9" ht="12.75">
      <c r="G64" s="34"/>
      <c r="H64" s="34"/>
      <c r="I64" s="19">
        <f t="shared" si="2"/>
      </c>
    </row>
    <row r="65" spans="7:9" ht="12.75">
      <c r="G65" s="34"/>
      <c r="H65" s="34"/>
      <c r="I65" s="19">
        <f t="shared" si="2"/>
      </c>
    </row>
    <row r="66" spans="7:9" ht="12.75">
      <c r="G66" s="34"/>
      <c r="H66" s="34"/>
      <c r="I66" s="19">
        <f t="shared" si="2"/>
      </c>
    </row>
    <row r="67" ht="12.75">
      <c r="I67" s="35"/>
    </row>
    <row r="68" spans="3:9" ht="12.75">
      <c r="C68" s="2" t="s">
        <v>68</v>
      </c>
      <c r="G68" s="34">
        <f>SUM(G54:G66)</f>
        <v>71.4</v>
      </c>
      <c r="H68" s="34">
        <f>I68/G68</f>
        <v>59.27450980392156</v>
      </c>
      <c r="I68" s="19">
        <f>SUM(I54:I66)</f>
        <v>4232.2</v>
      </c>
    </row>
    <row r="70" ht="12.75">
      <c r="A70" s="2" t="s">
        <v>34</v>
      </c>
    </row>
    <row r="71" ht="12.75">
      <c r="A71" s="2" t="s">
        <v>22</v>
      </c>
    </row>
    <row r="73" ht="15.75">
      <c r="A73" s="5" t="s">
        <v>25</v>
      </c>
    </row>
    <row r="75" spans="7:9" ht="12.75">
      <c r="G75" s="10" t="s">
        <v>5</v>
      </c>
      <c r="H75" s="10" t="s">
        <v>6</v>
      </c>
      <c r="I75" s="10" t="s">
        <v>7</v>
      </c>
    </row>
    <row r="76" spans="1:9" ht="12.75">
      <c r="A76" s="6" t="s">
        <v>13</v>
      </c>
      <c r="G76" s="19">
        <f>G33-G50+G68</f>
        <v>1134.7</v>
      </c>
      <c r="H76" s="20">
        <f>I76/G76</f>
        <v>70.8272671190623</v>
      </c>
      <c r="I76" s="19">
        <f>I33-I50+I68</f>
        <v>80367.7</v>
      </c>
    </row>
    <row r="77" spans="7:9" ht="12.75">
      <c r="G77" s="11"/>
      <c r="H77" s="9"/>
      <c r="I77" s="11"/>
    </row>
    <row r="78" spans="7:9" ht="12.75">
      <c r="G78" s="12" t="s">
        <v>14</v>
      </c>
      <c r="H78" s="9"/>
      <c r="I78" s="12" t="s">
        <v>15</v>
      </c>
    </row>
    <row r="79" spans="7:9" ht="12.75">
      <c r="G79" s="51">
        <v>1500</v>
      </c>
      <c r="I79" s="19">
        <f>G79-G76</f>
        <v>365.29999999999995</v>
      </c>
    </row>
    <row r="80" ht="12.75">
      <c r="I80" s="11"/>
    </row>
    <row r="82" spans="1:9" ht="12.75">
      <c r="A82" s="6" t="s">
        <v>9</v>
      </c>
      <c r="G82" s="8" t="s">
        <v>2</v>
      </c>
      <c r="H82" s="8" t="s">
        <v>3</v>
      </c>
      <c r="I82" s="8" t="s">
        <v>4</v>
      </c>
    </row>
    <row r="83" ht="12.75">
      <c r="C83" s="6" t="s">
        <v>48</v>
      </c>
    </row>
    <row r="84" spans="1:9" ht="12.75">
      <c r="A84" s="2" t="s">
        <v>47</v>
      </c>
      <c r="B84" s="2" t="s">
        <v>22</v>
      </c>
      <c r="C84" s="2">
        <v>36</v>
      </c>
      <c r="E84" s="40">
        <v>36</v>
      </c>
      <c r="F84" s="21" t="str">
        <f>IF(E84&gt;C84,"Too much","gallons")</f>
        <v>gallons</v>
      </c>
      <c r="G84" s="34">
        <f>E84*6</f>
        <v>216</v>
      </c>
      <c r="H84" s="34">
        <v>84</v>
      </c>
      <c r="I84" s="19">
        <f>G84*H84</f>
        <v>18144</v>
      </c>
    </row>
    <row r="85" spans="1:9" ht="12.75">
      <c r="A85" s="2" t="s">
        <v>49</v>
      </c>
      <c r="C85" s="2">
        <v>8</v>
      </c>
      <c r="E85" s="40">
        <v>8</v>
      </c>
      <c r="F85" s="21" t="str">
        <f>IF(E85&gt;C85,"Too much","quarts")</f>
        <v>quarts</v>
      </c>
      <c r="G85" s="34">
        <f>1.875*E85</f>
        <v>15</v>
      </c>
      <c r="H85" s="34">
        <v>31</v>
      </c>
      <c r="I85" s="19">
        <f>H85*G85</f>
        <v>465</v>
      </c>
    </row>
    <row r="86" spans="1:9" ht="12.75">
      <c r="A86" s="2" t="s">
        <v>10</v>
      </c>
      <c r="D86" s="2" t="s">
        <v>22</v>
      </c>
      <c r="G86" s="34">
        <v>170</v>
      </c>
      <c r="H86" s="34">
        <v>81</v>
      </c>
      <c r="I86" s="19">
        <f>G86*H86</f>
        <v>13770</v>
      </c>
    </row>
    <row r="87" spans="1:9" ht="12.75">
      <c r="A87" s="2" t="s">
        <v>11</v>
      </c>
      <c r="D87" s="2" t="s">
        <v>22</v>
      </c>
      <c r="G87" s="34">
        <v>140</v>
      </c>
      <c r="H87" s="34">
        <v>81</v>
      </c>
      <c r="I87" s="19">
        <f>G87*H87</f>
        <v>11340</v>
      </c>
    </row>
    <row r="88" spans="1:9" ht="12.75">
      <c r="A88" s="2" t="s">
        <v>81</v>
      </c>
      <c r="G88" s="34">
        <v>150</v>
      </c>
      <c r="H88" s="34">
        <v>109</v>
      </c>
      <c r="I88" s="19">
        <f>G88*H88</f>
        <v>16350</v>
      </c>
    </row>
    <row r="89" spans="1:9" ht="12.75">
      <c r="A89" s="2" t="s">
        <v>82</v>
      </c>
      <c r="G89" s="34">
        <v>150</v>
      </c>
      <c r="H89" s="34">
        <v>109</v>
      </c>
      <c r="I89" s="19">
        <f>G89*H89</f>
        <v>16350</v>
      </c>
    </row>
    <row r="90" spans="1:9" ht="12.75">
      <c r="A90" s="2" t="s">
        <v>12</v>
      </c>
      <c r="G90" s="34">
        <v>24.3</v>
      </c>
      <c r="H90" s="34">
        <v>127</v>
      </c>
      <c r="I90" s="19">
        <f>G90*H90</f>
        <v>3086.1</v>
      </c>
    </row>
    <row r="93" spans="1:9" ht="12.75">
      <c r="A93" s="6" t="s">
        <v>26</v>
      </c>
      <c r="G93" s="22">
        <f>G76+SUM(G84:G90)</f>
        <v>2000</v>
      </c>
      <c r="H93" s="22">
        <f>I93/G93</f>
        <v>79.93639999999999</v>
      </c>
      <c r="I93" s="19">
        <f>I76+SUM(I84:I90)</f>
        <v>159872.8</v>
      </c>
    </row>
    <row r="94" spans="1:9" ht="12.75">
      <c r="A94" s="2" t="s">
        <v>28</v>
      </c>
      <c r="G94" s="23">
        <f>G76+SUM(G86:G90)</f>
        <v>1769</v>
      </c>
      <c r="H94" s="19">
        <f>I94/G94</f>
        <v>79.8551724137931</v>
      </c>
      <c r="I94" s="23">
        <f>I76+SUM(I86:I90)</f>
        <v>141263.8</v>
      </c>
    </row>
    <row r="96" spans="1:4" ht="12.75">
      <c r="A96" s="41" t="s">
        <v>102</v>
      </c>
      <c r="B96" s="42"/>
      <c r="C96" s="42"/>
      <c r="D96" s="42"/>
    </row>
    <row r="97" spans="1:9" ht="12.75">
      <c r="A97" s="40">
        <v>69.5</v>
      </c>
      <c r="B97" s="40">
        <v>69.5</v>
      </c>
      <c r="C97" s="40">
        <v>72</v>
      </c>
      <c r="D97" s="40">
        <v>77.5</v>
      </c>
      <c r="E97" s="40">
        <v>83</v>
      </c>
      <c r="F97" s="40">
        <v>83</v>
      </c>
      <c r="G97" s="40">
        <v>76</v>
      </c>
      <c r="H97" s="40">
        <v>76</v>
      </c>
      <c r="I97" s="40">
        <v>70.9</v>
      </c>
    </row>
    <row r="98" spans="1:9" ht="12.75">
      <c r="A98" s="40">
        <v>1000</v>
      </c>
      <c r="B98" s="40">
        <v>1400</v>
      </c>
      <c r="C98" s="40">
        <v>1800</v>
      </c>
      <c r="D98" s="40">
        <v>2000</v>
      </c>
      <c r="E98" s="40">
        <v>2000</v>
      </c>
      <c r="F98" s="40">
        <f>A98</f>
        <v>1000</v>
      </c>
      <c r="G98" s="40">
        <v>1000</v>
      </c>
      <c r="H98" s="40">
        <v>1600</v>
      </c>
      <c r="I98" s="40">
        <v>1600</v>
      </c>
    </row>
    <row r="99" spans="1:10" ht="12.75">
      <c r="A99" s="14" t="s">
        <v>29</v>
      </c>
      <c r="B99" s="14" t="s">
        <v>30</v>
      </c>
      <c r="C99" s="14" t="s">
        <v>31</v>
      </c>
      <c r="D99" s="14" t="s">
        <v>32</v>
      </c>
      <c r="E99" s="14" t="s">
        <v>33</v>
      </c>
      <c r="F99" s="14" t="s">
        <v>50</v>
      </c>
      <c r="G99" s="14" t="s">
        <v>103</v>
      </c>
      <c r="H99" s="14" t="s">
        <v>104</v>
      </c>
      <c r="I99" s="14" t="s">
        <v>105</v>
      </c>
      <c r="J99" s="15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spans="1:10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6"/>
      <c r="B124" s="16"/>
      <c r="C124" s="16" t="s">
        <v>18</v>
      </c>
      <c r="D124" s="18">
        <f ca="1">TODAY()</f>
        <v>37725</v>
      </c>
      <c r="E124" s="16"/>
      <c r="F124" s="17" t="s">
        <v>16</v>
      </c>
      <c r="H124" s="17" t="s">
        <v>106</v>
      </c>
      <c r="I124" s="16"/>
      <c r="J124" s="16"/>
    </row>
    <row r="125" spans="1:10" ht="12.75">
      <c r="A125" s="16"/>
      <c r="B125" s="16"/>
      <c r="C125" s="16" t="s">
        <v>19</v>
      </c>
      <c r="D125" s="18">
        <v>33930</v>
      </c>
      <c r="E125" s="16"/>
      <c r="F125" s="17" t="s">
        <v>20</v>
      </c>
      <c r="H125" s="17" t="s">
        <v>17</v>
      </c>
      <c r="I125" s="16"/>
      <c r="J125" s="16"/>
    </row>
    <row r="126" ht="12.75">
      <c r="A126" s="13" t="s">
        <v>22</v>
      </c>
    </row>
    <row r="159" spans="1:10" s="15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</sheetData>
  <mergeCells count="9">
    <mergeCell ref="A96:D96"/>
    <mergeCell ref="E8:F8"/>
    <mergeCell ref="E4:F4"/>
    <mergeCell ref="E5:F5"/>
    <mergeCell ref="B6:E6"/>
    <mergeCell ref="E7:F7"/>
    <mergeCell ref="A13:E13"/>
    <mergeCell ref="A36:B36"/>
    <mergeCell ref="A52:B52"/>
  </mergeCells>
  <conditionalFormatting sqref="E84:E85">
    <cfRule type="cellIs" priority="1" dxfId="0" operator="greaterThan" stopIfTrue="1">
      <formula>C84</formula>
    </cfRule>
  </conditionalFormatting>
  <conditionalFormatting sqref="F84:F85">
    <cfRule type="expression" priority="2" dxfId="1" stopIfTrue="1">
      <formula>E84&gt;C84</formula>
    </cfRule>
  </conditionalFormatting>
  <printOptions/>
  <pageMargins left="0.5" right="0.5" top="0.5" bottom="0.5" header="0.5" footer="0.5"/>
  <pageSetup fitToHeight="2" fitToWidth="1" horizontalDpi="300" verticalDpi="300" orientation="portrait" scale="88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Weir</dc:creator>
  <cp:keywords/>
  <dc:description/>
  <cp:lastModifiedBy>Jim</cp:lastModifiedBy>
  <cp:lastPrinted>2003-04-14T15:53:10Z</cp:lastPrinted>
  <dcterms:created xsi:type="dcterms:W3CDTF">1998-09-12T18:05:53Z</dcterms:created>
  <dcterms:modified xsi:type="dcterms:W3CDTF">2003-04-14T19:20:07Z</dcterms:modified>
  <cp:category/>
  <cp:version/>
  <cp:contentType/>
  <cp:contentStatus/>
</cp:coreProperties>
</file>